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enchmarks" sheetId="1" state="visible" r:id="rId1"/>
    <sheet xmlns:r="http://schemas.openxmlformats.org/officeDocument/2006/relationships" name="Packages" sheetId="2" state="visible" r:id="rId2"/>
  </sheets>
  <definedNames>
    <definedName name="_xlnm.Print_Area" localSheetId="0">'Benchmarks'!$A$1:$J$28</definedName>
    <definedName name="_xlnm._FilterDatabase" localSheetId="1" hidden="1">'Packages'!$A$5:$M$400</definedName>
    <definedName name="_xlnm.Print_Titles" localSheetId="1">'Packages'!$5:$5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£#,##0"/>
    <numFmt numFmtId="165" formatCode="+0%;-0%;0%"/>
  </numFmts>
  <fonts count="17">
    <font>
      <name val="Calibri"/>
      <family val="2"/>
      <color theme="1"/>
      <sz val="11"/>
      <scheme val="minor"/>
    </font>
    <font>
      <name val="Calibri"/>
      <b val="1"/>
      <color rgb="005F6B77"/>
      <sz val="9"/>
    </font>
    <font>
      <name val="Cambria"/>
      <color rgb="002E3338"/>
      <sz val="22"/>
    </font>
    <font>
      <name val="Calibri"/>
      <color rgb="006B6D70"/>
      <sz val="10"/>
    </font>
    <font>
      <name val="Calibri"/>
      <b val="1"/>
      <color rgb="005F6B77"/>
      <sz val="8"/>
    </font>
    <font>
      <name val="Cambria"/>
      <color rgb="002E3338"/>
      <sz val="11"/>
    </font>
    <font>
      <name val="Calibri"/>
      <i val="1"/>
      <color rgb="006B6D70"/>
      <sz val="9"/>
    </font>
    <font>
      <name val="Cambria"/>
      <color rgb="002E3338"/>
      <sz val="14"/>
    </font>
    <font>
      <name val="Calibri"/>
      <b val="1"/>
      <color rgb="00FFFFFF"/>
      <sz val="9.5"/>
    </font>
    <font>
      <name val="Calibri"/>
      <b val="1"/>
      <color rgb="001F2226"/>
      <sz val="10"/>
    </font>
    <font>
      <name val="Calibri"/>
      <color rgb="001F2226"/>
      <sz val="10"/>
    </font>
    <font>
      <name val="Calibri"/>
      <b val="1"/>
      <color rgb="002E3338"/>
      <sz val="10"/>
    </font>
    <font>
      <name val="Calibri"/>
      <color rgb="006B6D70"/>
      <sz val="8.5"/>
    </font>
    <font>
      <name val="Calibri"/>
      <i val="1"/>
      <color rgb="006B6D70"/>
      <sz val="8"/>
    </font>
    <font>
      <name val="Cambria"/>
      <color rgb="002E3338"/>
      <sz val="18"/>
    </font>
    <font>
      <name val="Calibri"/>
      <color rgb="006B6D70"/>
      <sz val="9"/>
    </font>
    <font>
      <name val="Calibri"/>
      <color rgb="001F2226"/>
      <sz val="8.5"/>
    </font>
  </fonts>
  <fills count="5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2E3338"/>
        <bgColor rgb="002E3338"/>
      </patternFill>
    </fill>
    <fill>
      <patternFill patternType="solid">
        <fgColor rgb="00F1F2F3"/>
        <bgColor rgb="00F1F2F3"/>
      </patternFill>
    </fill>
  </fills>
  <borders count="8">
    <border>
      <left/>
      <right/>
      <top/>
      <bottom/>
      <diagonal/>
    </border>
    <border>
      <top style="medium">
        <color rgb="005F6B77"/>
      </top>
    </border>
    <border>
      <bottom style="thin">
        <color rgb="00DFE0E1"/>
      </bottom>
    </border>
    <border>
      <top style="thin">
        <color rgb="002E3338"/>
      </top>
    </border>
    <border>
      <left style="thin">
        <color rgb="00DFE0E1"/>
      </left>
      <right style="thin">
        <color rgb="00DFE0E1"/>
      </right>
      <top style="thin">
        <color rgb="00DFE0E1"/>
      </top>
      <bottom style="thin">
        <color rgb="00DFE0E1"/>
      </bottom>
    </border>
    <border>
      <left style="thin">
        <color rgb="00DFE0E1"/>
      </left>
      <right style="thin">
        <color rgb="00DFE0E1"/>
      </right>
      <bottom style="thin">
        <color rgb="00DFE0E1"/>
      </bottom>
    </border>
    <border>
      <left/>
      <right/>
      <top style="medium">
        <color rgb="005F6B77"/>
      </top>
      <bottom/>
      <diagonal/>
    </border>
    <border>
      <right/>
      <top style="medium">
        <color rgb="005F6B77"/>
      </top>
      <bottom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applyAlignment="1" pivotButton="0" quotePrefix="0" xfId="0">
      <alignment vertical="bottom" shrinkToFit="1"/>
    </xf>
    <xf numFmtId="0" fontId="3" fillId="2" borderId="0" pivotButton="0" quotePrefix="0" xfId="0"/>
    <xf numFmtId="0" fontId="4" fillId="2" borderId="1" applyAlignment="1" pivotButton="0" quotePrefix="0" xfId="0">
      <alignment vertical="bottom"/>
    </xf>
    <xf numFmtId="0" fontId="0" fillId="0" borderId="1" pivotButton="0" quotePrefix="0" xfId="0"/>
    <xf numFmtId="0" fontId="5" fillId="2" borderId="0" applyAlignment="1" pivotButton="0" quotePrefix="0" xfId="0">
      <alignment horizontal="left" vertical="center" shrinkToFit="1"/>
    </xf>
    <xf numFmtId="0" fontId="4" fillId="2" borderId="0" applyAlignment="1" pivotButton="0" quotePrefix="0" xfId="0">
      <alignment vertical="top"/>
    </xf>
    <xf numFmtId="0" fontId="6" fillId="2" borderId="0" applyAlignment="1" pivotButton="0" quotePrefix="0" xfId="0">
      <alignment vertical="top" wrapText="1"/>
    </xf>
    <xf numFmtId="0" fontId="7" fillId="2" borderId="0" pivotButton="0" quotePrefix="0" xfId="0"/>
    <xf numFmtId="0" fontId="8" fillId="3" borderId="0" applyAlignment="1" pivotButton="0" quotePrefix="0" xfId="0">
      <alignment horizontal="left" vertical="center" wrapText="1" indent="1"/>
    </xf>
    <xf numFmtId="0" fontId="8" fillId="3" borderId="0" applyAlignment="1" pivotButton="0" quotePrefix="0" xfId="0">
      <alignment horizontal="right" vertical="center" wrapText="1"/>
    </xf>
    <xf numFmtId="0" fontId="8" fillId="3" borderId="0" applyAlignment="1" pivotButton="0" quotePrefix="0" xfId="0">
      <alignment horizontal="center" vertical="center" wrapText="1"/>
    </xf>
    <xf numFmtId="0" fontId="9" fillId="2" borderId="2" applyAlignment="1" pivotButton="0" quotePrefix="0" xfId="0">
      <alignment vertical="center" wrapText="1" indent="1"/>
    </xf>
    <xf numFmtId="164" fontId="10" fillId="2" borderId="2" applyAlignment="1" pivotButton="0" quotePrefix="0" xfId="0">
      <alignment horizontal="right" vertical="center"/>
    </xf>
    <xf numFmtId="164" fontId="11" fillId="4" borderId="2" applyAlignment="1" pivotButton="0" quotePrefix="0" xfId="0">
      <alignment horizontal="right" vertical="center"/>
    </xf>
    <xf numFmtId="9" fontId="10" fillId="2" borderId="2" applyAlignment="1" pivotButton="0" quotePrefix="0" xfId="0">
      <alignment horizontal="center" vertical="center"/>
    </xf>
    <xf numFmtId="0" fontId="12" fillId="2" borderId="2" applyAlignment="1" pivotButton="0" quotePrefix="0" xfId="0">
      <alignment vertical="center" wrapText="1" indent="1"/>
    </xf>
    <xf numFmtId="0" fontId="11" fillId="2" borderId="3" applyAlignment="1" pivotButton="0" quotePrefix="0" xfId="0">
      <alignment horizontal="left" vertical="center" indent="1"/>
    </xf>
    <xf numFmtId="164" fontId="11" fillId="2" borderId="3" applyAlignment="1" pivotButton="0" quotePrefix="0" xfId="0">
      <alignment horizontal="right" vertical="center"/>
    </xf>
    <xf numFmtId="9" fontId="11" fillId="2" borderId="3" applyAlignment="1" pivotButton="0" quotePrefix="0" xfId="0">
      <alignment horizontal="center" vertical="center"/>
    </xf>
    <xf numFmtId="0" fontId="12" fillId="2" borderId="3" applyAlignment="1" pivotButton="0" quotePrefix="0" xfId="0">
      <alignment horizontal="left" vertical="center" indent="1"/>
    </xf>
    <xf numFmtId="0" fontId="13" fillId="2" borderId="0" applyAlignment="1" pivotButton="0" quotePrefix="0" xfId="0">
      <alignment vertical="top" wrapText="1" indent="1"/>
    </xf>
    <xf numFmtId="0" fontId="14" fillId="0" borderId="0" pivotButton="0" quotePrefix="0" xfId="0"/>
    <xf numFmtId="0" fontId="15" fillId="0" borderId="0" pivotButton="0" quotePrefix="0" xfId="0"/>
    <xf numFmtId="0" fontId="8" fillId="3" borderId="4" applyAlignment="1" pivotButton="0" quotePrefix="0" xfId="0">
      <alignment horizontal="left" vertical="center" wrapText="1"/>
    </xf>
    <xf numFmtId="0" fontId="8" fillId="3" borderId="4" applyAlignment="1" pivotButton="0" quotePrefix="0" xfId="0">
      <alignment horizontal="left" vertical="center" wrapText="1" indent="1"/>
    </xf>
    <xf numFmtId="0" fontId="8" fillId="3" borderId="4" applyAlignment="1" pivotButton="0" quotePrefix="0" xfId="0">
      <alignment horizontal="right" vertical="center" wrapText="1" indent="1"/>
    </xf>
    <xf numFmtId="0" fontId="8" fillId="3" borderId="4" applyAlignment="1" pivotButton="0" quotePrefix="0" xfId="0">
      <alignment horizontal="center" vertical="center" wrapText="1"/>
    </xf>
    <xf numFmtId="0" fontId="10" fillId="2" borderId="5" applyAlignment="1" pivotButton="0" quotePrefix="0" xfId="0">
      <alignment horizontal="left" vertical="top" wrapText="1"/>
    </xf>
    <xf numFmtId="0" fontId="11" fillId="2" borderId="5" applyAlignment="1" pivotButton="0" quotePrefix="0" xfId="0">
      <alignment horizontal="left" vertical="top" wrapText="1" indent="1"/>
    </xf>
    <xf numFmtId="0" fontId="10" fillId="2" borderId="5" applyAlignment="1" pivotButton="0" quotePrefix="0" xfId="0">
      <alignment horizontal="left" vertical="top" wrapText="1" indent="1"/>
    </xf>
    <xf numFmtId="164" fontId="10" fillId="2" borderId="5" applyAlignment="1" pivotButton="0" quotePrefix="0" xfId="0">
      <alignment horizontal="right" vertical="top" wrapText="1" indent="1"/>
    </xf>
    <xf numFmtId="9" fontId="10" fillId="2" borderId="5" applyAlignment="1" pivotButton="0" quotePrefix="0" xfId="0">
      <alignment horizontal="center" vertical="top" wrapText="1"/>
    </xf>
    <xf numFmtId="164" fontId="11" fillId="2" borderId="5" applyAlignment="1" pivotButton="0" quotePrefix="0" xfId="0">
      <alignment horizontal="right" vertical="top" wrapText="1" indent="1"/>
    </xf>
    <xf numFmtId="0" fontId="16" fillId="2" borderId="5" applyAlignment="1" pivotButton="0" quotePrefix="0" xfId="0">
      <alignment horizontal="left" vertical="top" wrapText="1" indent="1"/>
    </xf>
    <xf numFmtId="0" fontId="10" fillId="4" borderId="5" applyAlignment="1" pivotButton="0" quotePrefix="0" xfId="0">
      <alignment horizontal="left" vertical="top" wrapText="1" indent="1"/>
    </xf>
    <xf numFmtId="164" fontId="10" fillId="4" borderId="5" applyAlignment="1" pivotButton="0" quotePrefix="0" xfId="0">
      <alignment horizontal="right" vertical="top" wrapText="1" indent="1"/>
    </xf>
    <xf numFmtId="165" fontId="11" fillId="2" borderId="5" applyAlignment="1" pivotButton="0" quotePrefix="0" xfId="0">
      <alignment horizontal="center" vertical="top" wrapText="1"/>
    </xf>
    <xf numFmtId="0" fontId="0" fillId="0" borderId="6" pivotButton="0" quotePrefix="0" xfId="0"/>
    <xf numFmtId="0" fontId="4" fillId="2" borderId="7" applyAlignment="1" pivotButton="0" quotePrefix="0" xfId="0">
      <alignment vertical="bottom"/>
    </xf>
  </cellXfs>
  <cellStyles count="1">
    <cellStyle name="Normal" xfId="0" builtinId="0" hidden="0"/>
  </cellStyles>
  <dxfs count="5">
    <dxf>
      <numFmt numFmtId="300" formatCode="€#,##0"/>
    </dxf>
    <dxf>
      <numFmt numFmtId="301" formatCode="$#,##0"/>
    </dxf>
    <dxf>
      <numFmt numFmtId="302" formatCode="#,##0"/>
    </dxf>
    <dxf>
      <font>
        <b val="1"/>
        <color rgb="005F6B77"/>
      </font>
    </dxf>
    <dxf>
      <font>
        <b val="1"/>
        <color rgb="002E333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1</row>
      <rowOff>0</rowOff>
    </from>
    <ext cx="1143000" cy="2857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1</col>
      <colOff>0</colOff>
      <row>0</row>
      <rowOff>0</rowOff>
    </from>
    <ext cx="990600" cy="2476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7" customWidth="1" min="2" max="2"/>
    <col width="12" customWidth="1" min="3" max="3"/>
    <col width="12" customWidth="1" min="4" max="4"/>
    <col width="12" customWidth="1" min="5" max="5"/>
    <col width="9.5" customWidth="1" min="6" max="6"/>
    <col width="9.5" customWidth="1" min="7" max="7"/>
    <col width="13.5" customWidth="1" min="8" max="8"/>
    <col width="31" customWidth="1" min="9" max="9"/>
    <col width="2.5" customWidth="1" min="10" max="10"/>
    <col hidden="1" width="8" customWidth="1" min="11" max="11"/>
    <col hidden="1" width="8" customWidth="1" min="12" max="12"/>
    <col hidden="1" width="8" customWidth="1" min="13" max="13"/>
    <col hidden="1" width="8" customWidth="1" min="14" max="14"/>
    <col hidden="1" width="8" customWidth="1" min="15" max="15"/>
  </cols>
  <sheetData>
    <row r="1" ht="6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28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n"/>
    </row>
    <row r="3" ht="16" customHeight="1">
      <c r="A3" s="1" t="n"/>
      <c r="B3" s="2" t="inlineStr">
        <is>
          <t>MARKET COMPENSATION</t>
        </is>
      </c>
      <c r="C3" s="1" t="n"/>
      <c r="D3" s="1" t="n"/>
      <c r="E3" s="1" t="n"/>
      <c r="F3" s="1" t="n"/>
      <c r="G3" s="1" t="n"/>
      <c r="H3" s="1" t="n"/>
      <c r="I3" s="1" t="n"/>
      <c r="J3" s="1" t="n"/>
    </row>
    <row r="4" ht="32" customHeight="1">
      <c r="A4" s="1" t="n"/>
      <c r="B4" s="3" t="inlineStr">
        <is>
          <t>Head of Supply Chain &amp; Procurement</t>
        </is>
      </c>
      <c r="J4" s="1" t="n"/>
    </row>
    <row r="5">
      <c r="A5" s="1" t="n"/>
      <c r="B5" s="4" t="inlineStr">
        <is>
          <t>Prepared for Brightwater Foods Group  ·  September 2026  ·  Confidential</t>
        </is>
      </c>
      <c r="J5" s="1" t="n"/>
    </row>
    <row r="6" ht="10" customHeight="1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</row>
    <row r="7" ht="18" customHeight="1">
      <c r="A7" s="1" t="n"/>
      <c r="B7" s="5" t="inlineStr">
        <is>
          <t>CLIENT</t>
        </is>
      </c>
      <c r="C7" s="41" t="inlineStr">
        <is>
          <t>MARKET / SECTOR</t>
        </is>
      </c>
      <c r="D7" s="40" t="n"/>
      <c r="E7" s="40" t="n"/>
      <c r="F7" s="41" t="inlineStr">
        <is>
          <t>DATE</t>
        </is>
      </c>
      <c r="G7" s="40" t="n"/>
      <c r="H7" s="40" t="n"/>
      <c r="I7" s="5" t="inlineStr">
        <is>
          <t>CURRENCY</t>
        </is>
      </c>
      <c r="J7" s="1" t="n"/>
    </row>
    <row r="8" ht="22" customHeight="1">
      <c r="A8" s="1" t="n"/>
      <c r="B8" s="7" t="inlineStr">
        <is>
          <t>Brightwater Foods Group</t>
        </is>
      </c>
      <c r="C8" s="7" t="inlineStr">
        <is>
          <t>UK Food &amp; Beverage manufacturing</t>
        </is>
      </c>
      <c r="F8" s="7" t="inlineStr">
        <is>
          <t>September 2026</t>
        </is>
      </c>
      <c r="I8" s="7" t="inlineStr">
        <is>
          <t>GBP</t>
        </is>
      </c>
      <c r="J8" s="1" t="n"/>
    </row>
    <row r="9" ht="8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</row>
    <row r="10" ht="26" customHeight="1">
      <c r="A10" s="1" t="n"/>
      <c r="B10" s="8" t="inlineStr">
        <is>
          <t>SOURCE</t>
        </is>
      </c>
      <c r="C10" s="9" t="inlineStr">
        <is>
          <t>Illustrative sample: fictional figures from research notes and consultant interviews, September 2026; not real survey data.</t>
        </is>
      </c>
      <c r="J10" s="1" t="n"/>
    </row>
    <row r="11" ht="10" customHeight="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</row>
    <row r="12" ht="24" customHeight="1">
      <c r="A12" s="1" t="n"/>
      <c r="B12" s="10" t="inlineStr">
        <is>
          <t>Benchmarks</t>
        </is>
      </c>
      <c r="C12" s="1" t="n"/>
      <c r="D12" s="1" t="n"/>
      <c r="E12" s="1" t="n"/>
      <c r="F12" s="1" t="n"/>
      <c r="G12" s="1" t="n"/>
      <c r="H12" s="1" t="n"/>
      <c r="I12" s="1" t="n"/>
      <c r="J12" s="1" t="n"/>
    </row>
    <row r="13" ht="32" customHeight="1">
      <c r="A13" s="1" t="n"/>
      <c r="B13" s="11" t="inlineStr">
        <is>
          <t>Role / comparator</t>
        </is>
      </c>
      <c r="C13" s="12" t="inlineStr">
        <is>
          <t>Base low</t>
        </is>
      </c>
      <c r="D13" s="12" t="inlineStr">
        <is>
          <t>Base median</t>
        </is>
      </c>
      <c r="E13" s="12" t="inlineStr">
        <is>
          <t>Base high</t>
        </is>
      </c>
      <c r="F13" s="13" t="inlineStr">
        <is>
          <t>Target bonus</t>
        </is>
      </c>
      <c r="G13" s="13" t="inlineStr">
        <is>
          <t>LTI (% of base)</t>
        </is>
      </c>
      <c r="H13" s="12" t="inlineStr">
        <is>
          <t>Total cash (median)</t>
        </is>
      </c>
      <c r="I13" s="11" t="inlineStr">
        <is>
          <t>Basis / note</t>
        </is>
      </c>
      <c r="J13" s="1" t="n"/>
    </row>
    <row r="14" ht="22" customHeight="1">
      <c r="A14" s="1" t="n"/>
      <c r="B14" s="14" t="inlineStr">
        <is>
          <t>Head of Supply Chain &amp; Procurement</t>
        </is>
      </c>
      <c r="C14" s="15">
        <f>IFERROR(IF(SUMPRODUCT(--ISNUMBER(SEARCH({"/","-",":"},K14&amp;"")))&gt;0,"",VALUE(K14&amp;"")),"")</f>
        <v/>
      </c>
      <c r="D14" s="16">
        <f>IFERROR(IF(SUMPRODUCT(--ISNUMBER(SEARCH({"/","-",":"},L14&amp;"")))&gt;0,"",VALUE(L14&amp;"")),"")</f>
        <v/>
      </c>
      <c r="E14" s="15">
        <f>IFERROR(IF(SUMPRODUCT(--ISNUMBER(SEARCH({"/","-",":"},M14&amp;"")))&gt;0,"",VALUE(M14&amp;"")),"")</f>
        <v/>
      </c>
      <c r="F14" s="17">
        <f>IFERROR(IF(SUMPRODUCT(--ISNUMBER(SEARCH({"/","-",":"},N14&amp;"")))&gt;0,"",VALUE(SUBSTITUTE(N14&amp;"","%",""))/100),"")</f>
        <v/>
      </c>
      <c r="G14" s="17">
        <f>IFERROR(IF(SUMPRODUCT(--ISNUMBER(SEARCH({"/","-",":"},O14&amp;"")))&gt;0,"",VALUE(SUBSTITUTE(O14&amp;"","%",""))/100),"")</f>
        <v/>
      </c>
      <c r="H14" s="16">
        <f>IF(D14="","",D14*(1+N(F14)))</f>
        <v/>
      </c>
      <c r="I14" s="18" t="inlineStr">
        <is>
          <t>Listed and large private groups; illustrative</t>
        </is>
      </c>
      <c r="J14" s="1" t="n"/>
      <c r="K14" t="inlineStr">
        <is>
          <t>150000</t>
        </is>
      </c>
      <c r="L14" t="inlineStr">
        <is>
          <t>172000</t>
        </is>
      </c>
      <c r="M14" t="inlineStr">
        <is>
          <t>195000</t>
        </is>
      </c>
      <c r="N14" t="inlineStr">
        <is>
          <t>30</t>
        </is>
      </c>
      <c r="O14" t="inlineStr">
        <is>
          <t>40</t>
        </is>
      </c>
    </row>
    <row r="15" ht="22" customHeight="1">
      <c r="A15" s="1" t="n"/>
      <c r="B15" s="14" t="inlineStr">
        <is>
          <t>Head of Supply Chain</t>
        </is>
      </c>
      <c r="C15" s="15">
        <f>IFERROR(IF(SUMPRODUCT(--ISNUMBER(SEARCH({"/","-",":"},K15&amp;"")))&gt;0,"",VALUE(K15&amp;"")),"")</f>
        <v/>
      </c>
      <c r="D15" s="16">
        <f>IFERROR(IF(SUMPRODUCT(--ISNUMBER(SEARCH({"/","-",":"},L15&amp;"")))&gt;0,"",VALUE(L15&amp;"")),"")</f>
        <v/>
      </c>
      <c r="E15" s="15">
        <f>IFERROR(IF(SUMPRODUCT(--ISNUMBER(SEARCH({"/","-",":"},M15&amp;"")))&gt;0,"",VALUE(M15&amp;"")),"")</f>
        <v/>
      </c>
      <c r="F15" s="17">
        <f>IFERROR(IF(SUMPRODUCT(--ISNUMBER(SEARCH({"/","-",":"},N15&amp;"")))&gt;0,"",VALUE(SUBSTITUTE(N15&amp;"","%",""))/100),"")</f>
        <v/>
      </c>
      <c r="G15" s="17">
        <f>IFERROR(IF(SUMPRODUCT(--ISNUMBER(SEARCH({"/","-",":"},O15&amp;"")))&gt;0,"",VALUE(SUBSTITUTE(O15&amp;"","%",""))/100),"")</f>
        <v/>
      </c>
      <c r="H15" s="16">
        <f>IF(D15="","",D15*(1+N(F15)))</f>
        <v/>
      </c>
      <c r="I15" s="18" t="inlineStr">
        <is>
          <t>Mid-cap manufacturers; illustrative</t>
        </is>
      </c>
      <c r="J15" s="1" t="n"/>
      <c r="K15" t="inlineStr">
        <is>
          <t>135000</t>
        </is>
      </c>
      <c r="L15" t="inlineStr">
        <is>
          <t>155000</t>
        </is>
      </c>
      <c r="M15" t="inlineStr">
        <is>
          <t>178000</t>
        </is>
      </c>
      <c r="N15" t="inlineStr">
        <is>
          <t>25</t>
        </is>
      </c>
      <c r="O15" t="inlineStr">
        <is>
          <t>30</t>
        </is>
      </c>
    </row>
    <row r="16" ht="22" customHeight="1">
      <c r="A16" s="1" t="n"/>
      <c r="B16" s="14" t="inlineStr">
        <is>
          <t>Supply Chain Director (PE-backed)</t>
        </is>
      </c>
      <c r="C16" s="15">
        <f>IFERROR(IF(SUMPRODUCT(--ISNUMBER(SEARCH({"/","-",":"},K16&amp;"")))&gt;0,"",VALUE(K16&amp;"")),"")</f>
        <v/>
      </c>
      <c r="D16" s="16">
        <f>IFERROR(IF(SUMPRODUCT(--ISNUMBER(SEARCH({"/","-",":"},L16&amp;"")))&gt;0,"",VALUE(L16&amp;"")),"")</f>
        <v/>
      </c>
      <c r="E16" s="15">
        <f>IFERROR(IF(SUMPRODUCT(--ISNUMBER(SEARCH({"/","-",":"},M16&amp;"")))&gt;0,"",VALUE(M16&amp;"")),"")</f>
        <v/>
      </c>
      <c r="F16" s="17">
        <f>IFERROR(IF(SUMPRODUCT(--ISNUMBER(SEARCH({"/","-",":"},N16&amp;"")))&gt;0,"",VALUE(SUBSTITUTE(N16&amp;"","%",""))/100),"")</f>
        <v/>
      </c>
      <c r="G16" s="17">
        <f>IFERROR(IF(SUMPRODUCT(--ISNUMBER(SEARCH({"/","-",":"},O16&amp;"")))&gt;0,"",VALUE(SUBSTITUTE(O16&amp;"","%",""))/100),"")</f>
        <v/>
      </c>
      <c r="H16" s="16">
        <f>IF(D16="","",D16*(1+N(F16)))</f>
        <v/>
      </c>
      <c r="I16" s="18" t="inlineStr">
        <is>
          <t>Equity in place of LTIP; illustrative</t>
        </is>
      </c>
      <c r="J16" s="1" t="n"/>
      <c r="K16" t="inlineStr">
        <is>
          <t>160000</t>
        </is>
      </c>
      <c r="L16" t="inlineStr">
        <is>
          <t>180000</t>
        </is>
      </c>
      <c r="M16" t="inlineStr">
        <is>
          <t>210000</t>
        </is>
      </c>
      <c r="N16" t="inlineStr">
        <is>
          <t>40</t>
        </is>
      </c>
      <c r="O16" t="inlineStr"/>
    </row>
    <row r="17" ht="22" customHeight="1">
      <c r="A17" s="1" t="n"/>
      <c r="B17" s="14" t="inlineStr">
        <is>
          <t>Group Procurement Director</t>
        </is>
      </c>
      <c r="C17" s="15">
        <f>IFERROR(IF(SUMPRODUCT(--ISNUMBER(SEARCH({"/","-",":"},K17&amp;"")))&gt;0,"",VALUE(K17&amp;"")),"")</f>
        <v/>
      </c>
      <c r="D17" s="16">
        <f>IFERROR(IF(SUMPRODUCT(--ISNUMBER(SEARCH({"/","-",":"},L17&amp;"")))&gt;0,"",VALUE(L17&amp;"")),"")</f>
        <v/>
      </c>
      <c r="E17" s="15">
        <f>IFERROR(IF(SUMPRODUCT(--ISNUMBER(SEARCH({"/","-",":"},M17&amp;"")))&gt;0,"",VALUE(M17&amp;"")),"")</f>
        <v/>
      </c>
      <c r="F17" s="17">
        <f>IFERROR(IF(SUMPRODUCT(--ISNUMBER(SEARCH({"/","-",":"},N17&amp;"")))&gt;0,"",VALUE(SUBSTITUTE(N17&amp;"","%",""))/100),"")</f>
        <v/>
      </c>
      <c r="G17" s="17">
        <f>IFERROR(IF(SUMPRODUCT(--ISNUMBER(SEARCH({"/","-",":"},O17&amp;"")))&gt;0,"",VALUE(SUBSTITUTE(O17&amp;"","%",""))/100),"")</f>
        <v/>
      </c>
      <c r="H17" s="16">
        <f>IF(D17="","",D17*(1+N(F17)))</f>
        <v/>
      </c>
      <c r="I17" s="18" t="inlineStr">
        <is>
          <t>Multi-site groups; illustrative</t>
        </is>
      </c>
      <c r="J17" s="1" t="n"/>
      <c r="K17" t="inlineStr">
        <is>
          <t>145000</t>
        </is>
      </c>
      <c r="L17" t="inlineStr">
        <is>
          <t>165000</t>
        </is>
      </c>
      <c r="M17" t="inlineStr">
        <is>
          <t>190000</t>
        </is>
      </c>
      <c r="N17" t="inlineStr">
        <is>
          <t>30</t>
        </is>
      </c>
      <c r="O17" t="inlineStr">
        <is>
          <t>35</t>
        </is>
      </c>
    </row>
    <row r="18" ht="22" customHeight="1">
      <c r="A18" s="1" t="n"/>
      <c r="B18" s="14" t="inlineStr">
        <is>
          <t>Head of Procurement</t>
        </is>
      </c>
      <c r="C18" s="15">
        <f>IFERROR(IF(SUMPRODUCT(--ISNUMBER(SEARCH({"/","-",":"},K18&amp;"")))&gt;0,"",VALUE(K18&amp;"")),"")</f>
        <v/>
      </c>
      <c r="D18" s="16">
        <f>IFERROR(IF(SUMPRODUCT(--ISNUMBER(SEARCH({"/","-",":"},L18&amp;"")))&gt;0,"",VALUE(L18&amp;"")),"")</f>
        <v/>
      </c>
      <c r="E18" s="15">
        <f>IFERROR(IF(SUMPRODUCT(--ISNUMBER(SEARCH({"/","-",":"},M18&amp;"")))&gt;0,"",VALUE(M18&amp;"")),"")</f>
        <v/>
      </c>
      <c r="F18" s="17">
        <f>IFERROR(IF(SUMPRODUCT(--ISNUMBER(SEARCH({"/","-",":"},N18&amp;"")))&gt;0,"",VALUE(SUBSTITUTE(N18&amp;"","%",""))/100),"")</f>
        <v/>
      </c>
      <c r="G18" s="17">
        <f>IFERROR(IF(SUMPRODUCT(--ISNUMBER(SEARCH({"/","-",":"},O18&amp;"")))&gt;0,"",VALUE(SUBSTITUTE(O18&amp;"","%",""))/100),"")</f>
        <v/>
      </c>
      <c r="H18" s="16">
        <f>IF(D18="","",D18*(1+N(F18)))</f>
        <v/>
      </c>
      <c r="I18" s="18" t="inlineStr">
        <is>
          <t>Single-division scope; illustrative</t>
        </is>
      </c>
      <c r="J18" s="1" t="n"/>
      <c r="K18" t="inlineStr">
        <is>
          <t>110000</t>
        </is>
      </c>
      <c r="L18" t="inlineStr">
        <is>
          <t>128000</t>
        </is>
      </c>
      <c r="M18" t="inlineStr">
        <is>
          <t>145000</t>
        </is>
      </c>
      <c r="N18" t="inlineStr">
        <is>
          <t>20</t>
        </is>
      </c>
      <c r="O18" t="inlineStr"/>
    </row>
    <row r="19" ht="22" customHeight="1">
      <c r="A19" s="1" t="n"/>
      <c r="B19" s="14" t="inlineStr">
        <is>
          <t>Operations Director</t>
        </is>
      </c>
      <c r="C19" s="15">
        <f>IFERROR(IF(SUMPRODUCT(--ISNUMBER(SEARCH({"/","-",":"},K19&amp;"")))&gt;0,"",VALUE(K19&amp;"")),"")</f>
        <v/>
      </c>
      <c r="D19" s="16">
        <f>IFERROR(IF(SUMPRODUCT(--ISNUMBER(SEARCH({"/","-",":"},L19&amp;"")))&gt;0,"",VALUE(L19&amp;"")),"")</f>
        <v/>
      </c>
      <c r="E19" s="15">
        <f>IFERROR(IF(SUMPRODUCT(--ISNUMBER(SEARCH({"/","-",":"},M19&amp;"")))&gt;0,"",VALUE(M19&amp;"")),"")</f>
        <v/>
      </c>
      <c r="F19" s="17">
        <f>IFERROR(IF(SUMPRODUCT(--ISNUMBER(SEARCH({"/","-",":"},N19&amp;"")))&gt;0,"",VALUE(SUBSTITUTE(N19&amp;"","%",""))/100),"")</f>
        <v/>
      </c>
      <c r="G19" s="17">
        <f>IFERROR(IF(SUMPRODUCT(--ISNUMBER(SEARCH({"/","-",":"},O19&amp;"")))&gt;0,"",VALUE(SUBSTITUTE(O19&amp;"","%",""))/100),"")</f>
        <v/>
      </c>
      <c r="H19" s="16">
        <f>IF(D19="","",D19*(1+N(F19)))</f>
        <v/>
      </c>
      <c r="I19" s="18" t="inlineStr">
        <is>
          <t>Site network of 5+ plants; illustrative</t>
        </is>
      </c>
      <c r="J19" s="1" t="n"/>
      <c r="K19" t="inlineStr">
        <is>
          <t>140000</t>
        </is>
      </c>
      <c r="L19" t="inlineStr">
        <is>
          <t>160000</t>
        </is>
      </c>
      <c r="M19" t="inlineStr">
        <is>
          <t>185000</t>
        </is>
      </c>
      <c r="N19" t="inlineStr">
        <is>
          <t>30</t>
        </is>
      </c>
      <c r="O19" t="inlineStr">
        <is>
          <t>30</t>
        </is>
      </c>
    </row>
    <row r="20" ht="22" customHeight="1">
      <c r="A20" s="1" t="n"/>
      <c r="B20" s="14" t="inlineStr">
        <is>
          <t>Head of Logistics</t>
        </is>
      </c>
      <c r="C20" s="15">
        <f>IFERROR(IF(SUMPRODUCT(--ISNUMBER(SEARCH({"/","-",":"},K20&amp;"")))&gt;0,"",VALUE(K20&amp;"")),"")</f>
        <v/>
      </c>
      <c r="D20" s="16">
        <f>IFERROR(IF(SUMPRODUCT(--ISNUMBER(SEARCH({"/","-",":"},L20&amp;"")))&gt;0,"",VALUE(L20&amp;"")),"")</f>
        <v/>
      </c>
      <c r="E20" s="15">
        <f>IFERROR(IF(SUMPRODUCT(--ISNUMBER(SEARCH({"/","-",":"},M20&amp;"")))&gt;0,"",VALUE(M20&amp;"")),"")</f>
        <v/>
      </c>
      <c r="F20" s="17">
        <f>IFERROR(IF(SUMPRODUCT(--ISNUMBER(SEARCH({"/","-",":"},N20&amp;"")))&gt;0,"",VALUE(SUBSTITUTE(N20&amp;"","%",""))/100),"")</f>
        <v/>
      </c>
      <c r="G20" s="17">
        <f>IFERROR(IF(SUMPRODUCT(--ISNUMBER(SEARCH({"/","-",":"},O20&amp;"")))&gt;0,"",VALUE(SUBSTITUTE(O20&amp;"","%",""))/100),"")</f>
        <v/>
      </c>
      <c r="H20" s="16">
        <f>IF(D20="","",D20*(1+N(F20)))</f>
        <v/>
      </c>
      <c r="I20" s="18" t="inlineStr">
        <is>
          <t>Own fleet and 3PL; illustrative</t>
        </is>
      </c>
      <c r="J20" s="1" t="n"/>
      <c r="K20" t="inlineStr">
        <is>
          <t>100000</t>
        </is>
      </c>
      <c r="L20" t="inlineStr">
        <is>
          <t>118000</t>
        </is>
      </c>
      <c r="M20" t="inlineStr">
        <is>
          <t>135000</t>
        </is>
      </c>
      <c r="N20" t="inlineStr">
        <is>
          <t>20</t>
        </is>
      </c>
      <c r="O20" t="inlineStr"/>
    </row>
    <row r="21" ht="22" customHeight="1">
      <c r="A21" s="1" t="n"/>
      <c r="B21" s="14" t="inlineStr">
        <is>
          <t>Head of Supply Planning / S&amp;OP</t>
        </is>
      </c>
      <c r="C21" s="15">
        <f>IFERROR(IF(SUMPRODUCT(--ISNUMBER(SEARCH({"/","-",":"},K21&amp;"")))&gt;0,"",VALUE(K21&amp;"")),"")</f>
        <v/>
      </c>
      <c r="D21" s="16">
        <f>IFERROR(IF(SUMPRODUCT(--ISNUMBER(SEARCH({"/","-",":"},L21&amp;"")))&gt;0,"",VALUE(L21&amp;"")),"")</f>
        <v/>
      </c>
      <c r="E21" s="15">
        <f>IFERROR(IF(SUMPRODUCT(--ISNUMBER(SEARCH({"/","-",":"},M21&amp;"")))&gt;0,"",VALUE(M21&amp;"")),"")</f>
        <v/>
      </c>
      <c r="F21" s="17">
        <f>IFERROR(IF(SUMPRODUCT(--ISNUMBER(SEARCH({"/","-",":"},N21&amp;"")))&gt;0,"",VALUE(SUBSTITUTE(N21&amp;"","%",""))/100),"")</f>
        <v/>
      </c>
      <c r="G21" s="17">
        <f>IFERROR(IF(SUMPRODUCT(--ISNUMBER(SEARCH({"/","-",":"},O21&amp;"")))&gt;0,"",VALUE(SUBSTITUTE(O21&amp;"","%",""))/100),"")</f>
        <v/>
      </c>
      <c r="H21" s="16">
        <f>IF(D21="","",D21*(1+N(F21)))</f>
        <v/>
      </c>
      <c r="I21" s="18" t="inlineStr">
        <is>
          <t>Illustrative</t>
        </is>
      </c>
      <c r="J21" s="1" t="n"/>
      <c r="K21" t="inlineStr">
        <is>
          <t>95000</t>
        </is>
      </c>
      <c r="L21" t="inlineStr">
        <is>
          <t>112000</t>
        </is>
      </c>
      <c r="M21" t="inlineStr">
        <is>
          <t>128000</t>
        </is>
      </c>
      <c r="N21" t="inlineStr">
        <is>
          <t>20</t>
        </is>
      </c>
      <c r="O21" t="inlineStr"/>
    </row>
    <row r="22" ht="22" customHeight="1">
      <c r="A22" s="1" t="n"/>
      <c r="B22" s="14" t="inlineStr">
        <is>
          <t>Chief Supply Chain Officer</t>
        </is>
      </c>
      <c r="C22" s="15">
        <f>IFERROR(IF(SUMPRODUCT(--ISNUMBER(SEARCH({"/","-",":"},K22&amp;"")))&gt;0,"",VALUE(K22&amp;"")),"")</f>
        <v/>
      </c>
      <c r="D22" s="16">
        <f>IFERROR(IF(SUMPRODUCT(--ISNUMBER(SEARCH({"/","-",":"},L22&amp;"")))&gt;0,"",VALUE(L22&amp;"")),"")</f>
        <v/>
      </c>
      <c r="E22" s="15">
        <f>IFERROR(IF(SUMPRODUCT(--ISNUMBER(SEARCH({"/","-",":"},M22&amp;"")))&gt;0,"",VALUE(M22&amp;"")),"")</f>
        <v/>
      </c>
      <c r="F22" s="17">
        <f>IFERROR(IF(SUMPRODUCT(--ISNUMBER(SEARCH({"/","-",":"},N22&amp;"")))&gt;0,"",VALUE(SUBSTITUTE(N22&amp;"","%",""))/100),"")</f>
        <v/>
      </c>
      <c r="G22" s="17">
        <f>IFERROR(IF(SUMPRODUCT(--ISNUMBER(SEARCH({"/","-",":"},O22&amp;"")))&gt;0,"",VALUE(SUBSTITUTE(O22&amp;"","%",""))/100),"")</f>
        <v/>
      </c>
      <c r="H22" s="16">
        <f>IF(D22="","",D22*(1+N(F22)))</f>
        <v/>
      </c>
      <c r="I22" s="18" t="inlineStr">
        <is>
          <t>Median only stated; illustrative</t>
        </is>
      </c>
      <c r="J22" s="1" t="n"/>
      <c r="K22" t="inlineStr"/>
      <c r="L22" t="inlineStr">
        <is>
          <t>240000</t>
        </is>
      </c>
      <c r="M22" t="inlineStr"/>
      <c r="N22" t="inlineStr">
        <is>
          <t>50</t>
        </is>
      </c>
      <c r="O22" t="inlineStr">
        <is>
          <t>75</t>
        </is>
      </c>
    </row>
    <row r="23" ht="22" customHeight="1">
      <c r="A23" s="1" t="n"/>
      <c r="B23" s="14" t="inlineStr">
        <is>
          <t>Interim Supply Chain Director</t>
        </is>
      </c>
      <c r="C23" s="15">
        <f>IFERROR(IF(SUMPRODUCT(--ISNUMBER(SEARCH({"/","-",":"},K23&amp;"")))&gt;0,"",VALUE(K23&amp;"")),"")</f>
        <v/>
      </c>
      <c r="D23" s="16">
        <f>IFERROR(IF(SUMPRODUCT(--ISNUMBER(SEARCH({"/","-",":"},L23&amp;"")))&gt;0,"",VALUE(L23&amp;"")),"")</f>
        <v/>
      </c>
      <c r="E23" s="15">
        <f>IFERROR(IF(SUMPRODUCT(--ISNUMBER(SEARCH({"/","-",":"},M23&amp;"")))&gt;0,"",VALUE(M23&amp;"")),"")</f>
        <v/>
      </c>
      <c r="F23" s="17">
        <f>IFERROR(IF(SUMPRODUCT(--ISNUMBER(SEARCH({"/","-",":"},N23&amp;"")))&gt;0,"",VALUE(SUBSTITUTE(N23&amp;"","%",""))/100),"")</f>
        <v/>
      </c>
      <c r="G23" s="17">
        <f>IFERROR(IF(SUMPRODUCT(--ISNUMBER(SEARCH({"/","-",":"},O23&amp;"")))&gt;0,"",VALUE(SUBSTITUTE(O23&amp;"","%",""))/100),"")</f>
        <v/>
      </c>
      <c r="H23" s="16">
        <f>IF(D23="","",D23*(1+N(F23)))</f>
        <v/>
      </c>
      <c r="I23" s="18" t="inlineStr">
        <is>
          <t>Day rate £1,100-£1,300; illustrative</t>
        </is>
      </c>
      <c r="J23" s="1" t="n"/>
      <c r="K23" t="inlineStr"/>
      <c r="L23" t="inlineStr"/>
      <c r="M23" t="inlineStr"/>
      <c r="N23" t="inlineStr"/>
      <c r="O23" t="inlineStr"/>
    </row>
    <row r="24" ht="22" customHeight="1">
      <c r="A24" s="1" t="n"/>
      <c r="B24" s="14" t="inlineStr"/>
      <c r="C24" s="15">
        <f>IFERROR(IF(SUMPRODUCT(--ISNUMBER(SEARCH({"/","-",":"},K24&amp;"")))&gt;0,"",VALUE(K24&amp;"")),"")</f>
        <v/>
      </c>
      <c r="D24" s="16">
        <f>IFERROR(IF(SUMPRODUCT(--ISNUMBER(SEARCH({"/","-",":"},L24&amp;"")))&gt;0,"",VALUE(L24&amp;"")),"")</f>
        <v/>
      </c>
      <c r="E24" s="15">
        <f>IFERROR(IF(SUMPRODUCT(--ISNUMBER(SEARCH({"/","-",":"},M24&amp;"")))&gt;0,"",VALUE(M24&amp;"")),"")</f>
        <v/>
      </c>
      <c r="F24" s="17">
        <f>IFERROR(IF(SUMPRODUCT(--ISNUMBER(SEARCH({"/","-",":"},N24&amp;"")))&gt;0,"",VALUE(SUBSTITUTE(N24&amp;"","%",""))/100),"")</f>
        <v/>
      </c>
      <c r="G24" s="17">
        <f>IFERROR(IF(SUMPRODUCT(--ISNUMBER(SEARCH({"/","-",":"},O24&amp;"")))&gt;0,"",VALUE(SUBSTITUTE(O24&amp;"","%",""))/100),"")</f>
        <v/>
      </c>
      <c r="H24" s="16">
        <f>IF(D24="","",D24*(1+N(F24)))</f>
        <v/>
      </c>
      <c r="I24" s="18" t="inlineStr"/>
      <c r="J24" s="1" t="n"/>
      <c r="K24" t="inlineStr"/>
      <c r="L24" t="inlineStr"/>
      <c r="M24" t="inlineStr"/>
      <c r="N24" t="inlineStr"/>
      <c r="O24" t="inlineStr"/>
    </row>
    <row r="25" ht="22" customHeight="1">
      <c r="A25" s="1" t="n"/>
      <c r="B25" s="14" t="inlineStr"/>
      <c r="C25" s="15">
        <f>IFERROR(IF(SUMPRODUCT(--ISNUMBER(SEARCH({"/","-",":"},K25&amp;"")))&gt;0,"",VALUE(K25&amp;"")),"")</f>
        <v/>
      </c>
      <c r="D25" s="16">
        <f>IFERROR(IF(SUMPRODUCT(--ISNUMBER(SEARCH({"/","-",":"},L25&amp;"")))&gt;0,"",VALUE(L25&amp;"")),"")</f>
        <v/>
      </c>
      <c r="E25" s="15">
        <f>IFERROR(IF(SUMPRODUCT(--ISNUMBER(SEARCH({"/","-",":"},M25&amp;"")))&gt;0,"",VALUE(M25&amp;"")),"")</f>
        <v/>
      </c>
      <c r="F25" s="17">
        <f>IFERROR(IF(SUMPRODUCT(--ISNUMBER(SEARCH({"/","-",":"},N25&amp;"")))&gt;0,"",VALUE(SUBSTITUTE(N25&amp;"","%",""))/100),"")</f>
        <v/>
      </c>
      <c r="G25" s="17">
        <f>IFERROR(IF(SUMPRODUCT(--ISNUMBER(SEARCH({"/","-",":"},O25&amp;"")))&gt;0,"",VALUE(SUBSTITUTE(O25&amp;"","%",""))/100),"")</f>
        <v/>
      </c>
      <c r="H25" s="16">
        <f>IF(D25="","",D25*(1+N(F25)))</f>
        <v/>
      </c>
      <c r="I25" s="18" t="inlineStr"/>
      <c r="J25" s="1" t="n"/>
      <c r="K25" t="inlineStr"/>
      <c r="L25" t="inlineStr"/>
      <c r="M25" t="inlineStr"/>
      <c r="N25" t="inlineStr"/>
      <c r="O25" t="inlineStr"/>
    </row>
    <row r="26" ht="22" customHeight="1">
      <c r="A26" s="1" t="n"/>
      <c r="B26" s="19" t="inlineStr">
        <is>
          <t>Across benchmarks</t>
        </is>
      </c>
      <c r="C26" s="20">
        <f>IF(COUNT(C14:C25)=0,"",MIN(C14:C25))</f>
        <v/>
      </c>
      <c r="D26" s="20">
        <f>IF(COUNT(D14:D25)=0,"",MEDIAN(D14:D25))</f>
        <v/>
      </c>
      <c r="E26" s="20">
        <f>IF(COUNT(E14:E25)=0,"",MAX(E14:E25))</f>
        <v/>
      </c>
      <c r="F26" s="21">
        <f>IF(COUNT(F14:F25)=0,"",MEDIAN(F14:F25))</f>
        <v/>
      </c>
      <c r="G26" s="21">
        <f>IF(COUNT(G14:G25)=0,"",MEDIAN(G14:G25))</f>
        <v/>
      </c>
      <c r="H26" s="20">
        <f>IF(COUNT(H14:H25)=0,"",MEDIAN(H14:H25))</f>
        <v/>
      </c>
      <c r="I26" s="22" t="inlineStr">
        <is>
          <t>lowest low · median of medians · highest high</t>
        </is>
      </c>
      <c r="J26" s="1" t="n"/>
    </row>
    <row r="27" ht="6" customHeight="1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</row>
    <row r="28" ht="26" customHeight="1">
      <c r="A28" s="1" t="n"/>
      <c r="B28" s="23" t="inlineStr">
        <is>
          <t>Figures exactly as stated in the sources above; blank = not stated. Total cash = base median × (1 + target bonus). Candidates’ packages are on the Packages sheet.</t>
        </is>
      </c>
      <c r="J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</row>
  </sheetData>
  <mergeCells count="8">
    <mergeCell ref="C8:E8"/>
    <mergeCell ref="B28:I28"/>
    <mergeCell ref="F8:H8"/>
    <mergeCell ref="B5:I5"/>
    <mergeCell ref="C10:I10"/>
    <mergeCell ref="F7:H7"/>
    <mergeCell ref="C7:E7"/>
    <mergeCell ref="B4:I4"/>
  </mergeCells>
  <conditionalFormatting sqref="C14:E26">
    <cfRule type="expression" priority="1" dxfId="0" stopIfTrue="1">
      <formula>UPPER($I$8)="EUR"</formula>
    </cfRule>
    <cfRule type="expression" priority="3" dxfId="1" stopIfTrue="1">
      <formula>UPPER($I$8)="USD"</formula>
    </cfRule>
    <cfRule type="expression" priority="5" dxfId="2" stopIfTrue="1">
      <formula>AND($I$8&lt;&gt;"",UPPER($I$8)&lt;&gt;"GBP")</formula>
    </cfRule>
  </conditionalFormatting>
  <conditionalFormatting sqref="H14:H26">
    <cfRule type="expression" priority="2" dxfId="0" stopIfTrue="1">
      <formula>UPPER($I$8)="EUR"</formula>
    </cfRule>
    <cfRule type="expression" priority="4" dxfId="1" stopIfTrue="1">
      <formula>UPPER($I$8)="USD"</formula>
    </cfRule>
    <cfRule type="expression" priority="6" dxfId="2" stopIfTrue="1">
      <formula>AND($I$8&lt;&gt;"",UPPER($I$8)&lt;&gt;"GBP")</formula>
    </cfRule>
  </conditionalFormatting>
  <printOptions horizontalCentered="1"/>
  <pageMargins left="0.4" right="0.4" top="0.5" bottom="0.7" header="0.5" footer="0.3"/>
  <pageSetup orientation="landscape" paperSize="9" fitToHeight="1" fitToWidth="1"/>
  <headerFooter>
    <oddHeader/>
    <oddFooter>&amp;L&amp;8 Template by Formatix.AI — formatix.ai/templates&amp;R&amp;8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Q10"/>
  <sheetViews>
    <sheetView showGridLines="0"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20" customWidth="1" min="2" max="2"/>
    <col width="26" customWidth="1" min="3" max="3"/>
    <col width="13" customWidth="1" min="4" max="4"/>
    <col width="8" customWidth="1" min="5" max="5"/>
    <col width="13" customWidth="1" min="6" max="6"/>
    <col width="16" customWidth="1" min="7" max="7"/>
    <col width="20" customWidth="1" min="8" max="8"/>
    <col width="18" customWidth="1" min="9" max="9"/>
    <col width="10" customWidth="1" min="10" max="10"/>
    <col width="22" customWidth="1" min="11" max="11"/>
    <col width="13.5" customWidth="1" min="12" max="12"/>
    <col width="10" customWidth="1" min="13" max="13"/>
    <col hidden="1" width="8" customWidth="1" min="15" max="15"/>
    <col hidden="1" width="8" customWidth="1" min="16" max="16"/>
    <col hidden="1" width="8" customWidth="1" min="17" max="17"/>
  </cols>
  <sheetData>
    <row r="1" ht="26" customHeight="1"/>
    <row r="2" ht="26" customHeight="1">
      <c r="B2" s="24" t="inlineStr">
        <is>
          <t>Candidate packages</t>
        </is>
      </c>
    </row>
    <row r="3">
      <c r="B3" s="25" t="inlineStr">
        <is>
          <t>Head of Supply Chain &amp; Procurement  ·  Brightwater Foods Group  ·  Figures as stated by the candidates  ·  Confidential</t>
        </is>
      </c>
      <c r="Q3" t="inlineStr">
        <is>
          <t>GBP</t>
        </is>
      </c>
    </row>
    <row r="4"/>
    <row r="5" ht="32" customHeight="1">
      <c r="A5" s="26" t="inlineStr">
        <is>
          <t>#</t>
        </is>
      </c>
      <c r="B5" s="27" t="inlineStr">
        <is>
          <t>Candidate</t>
        </is>
      </c>
      <c r="C5" s="27" t="inlineStr">
        <is>
          <t>Current role</t>
        </is>
      </c>
      <c r="D5" s="28" t="inlineStr">
        <is>
          <t>Current base</t>
        </is>
      </c>
      <c r="E5" s="29" t="inlineStr">
        <is>
          <t>Bonus</t>
        </is>
      </c>
      <c r="F5" s="28" t="inlineStr">
        <is>
          <t>Total cash</t>
        </is>
      </c>
      <c r="G5" s="27" t="inlineStr">
        <is>
          <t>LTI</t>
        </is>
      </c>
      <c r="H5" s="27" t="inlineStr">
        <is>
          <t>Benefits</t>
        </is>
      </c>
      <c r="I5" s="27" t="inlineStr">
        <is>
          <t>Expectation</t>
        </is>
      </c>
      <c r="J5" s="27" t="inlineStr">
        <is>
          <t>Notice</t>
        </is>
      </c>
      <c r="K5" s="27" t="inlineStr">
        <is>
          <t>Benchmark</t>
        </is>
      </c>
      <c r="L5" s="28" t="inlineStr">
        <is>
          <t>Benchmark median</t>
        </is>
      </c>
      <c r="M5" s="29" t="inlineStr">
        <is>
          <t>Base vs median</t>
        </is>
      </c>
    </row>
    <row r="6" ht="44" customHeight="1">
      <c r="A6" s="30" t="inlineStr">
        <is>
          <t>1</t>
        </is>
      </c>
      <c r="B6" s="31" t="inlineStr">
        <is>
          <t>Eleanor Marsh</t>
        </is>
      </c>
      <c r="C6" s="32" t="inlineStr">
        <is>
          <t>Group Supply Chain Director
Marlow &amp; Reeve Logistics</t>
        </is>
      </c>
      <c r="D6" s="33">
        <f>IFERROR(IF(SUMPRODUCT(--ISNUMBER(SEARCH({"/","-",":"},INDEX($O:$O,ROW())&amp;"")))&gt;0,"",VALUE(INDEX($O:$O,ROW())&amp;"")),"")</f>
        <v/>
      </c>
      <c r="E6" s="34">
        <f>IFERROR(IF(SUMPRODUCT(--ISNUMBER(SEARCH({"/","-",":"},INDEX($P:$P,ROW())&amp;"")))&gt;0,"",VALUE(SUBSTITUTE(INDEX($P:$P,ROW())&amp;"","%",""))/100),"")</f>
        <v/>
      </c>
      <c r="F6" s="35">
        <f>IF(INDEX($D:$D,ROW())="","",INDEX($D:$D,ROW())*(1+N(INDEX($E:$E,ROW()))))</f>
        <v/>
      </c>
      <c r="G6" s="36" t="inlineStr">
        <is>
          <t>LTIP 30% of base</t>
        </is>
      </c>
      <c r="H6" s="36" t="inlineStr">
        <is>
          <t>Car allowance £8,000; 8% pension</t>
        </is>
      </c>
      <c r="I6" s="36" t="inlineStr">
        <is>
          <t>£185,000 base + 30% bonus</t>
        </is>
      </c>
      <c r="J6" s="36" t="inlineStr">
        <is>
          <t>6 months</t>
        </is>
      </c>
      <c r="K6" s="37">
        <f>IF(INDEX($Q:$Q,ROW())="",IFERROR(INDEX(INDIRECT("Benchmarks!$B$14:$B$25"),1)&amp;"",""),INDEX($Q:$Q,ROW()))</f>
        <v/>
      </c>
      <c r="L6" s="38">
        <f>IFERROR(INDEX(INDIRECT("Benchmarks!$D$14:$D$25"),MATCH(INDEX($K:$K,ROW()),INDIRECT("Benchmarks!$B$14:$B$25"),0))+0,"")</f>
        <v/>
      </c>
      <c r="M6" s="39">
        <f>IF(OR(INDEX($D:$D,ROW())="",INDEX($L:$L,ROW())=""),"",INDEX($D:$D,ROW())/INDEX($L:$L,ROW())-1)</f>
        <v/>
      </c>
      <c r="O6" t="inlineStr">
        <is>
          <t>168000</t>
        </is>
      </c>
      <c r="P6" t="inlineStr">
        <is>
          <t>25</t>
        </is>
      </c>
      <c r="Q6" t="inlineStr">
        <is>
          <t>Head of Supply Chain &amp; Procurement</t>
        </is>
      </c>
    </row>
    <row r="7" ht="44" customHeight="1">
      <c r="A7" s="30" t="inlineStr">
        <is>
          <t>2</t>
        </is>
      </c>
      <c r="B7" s="31" t="inlineStr">
        <is>
          <t>Sofia Lindqvist</t>
        </is>
      </c>
      <c r="C7" s="32" t="inlineStr">
        <is>
          <t>VP Supply Chain, Europe
Corran Foods plc</t>
        </is>
      </c>
      <c r="D7" s="33">
        <f>IFERROR(IF(SUMPRODUCT(--ISNUMBER(SEARCH({"/","-",":"},INDEX($O:$O,ROW())&amp;"")))&gt;0,"",VALUE(INDEX($O:$O,ROW())&amp;"")),"")</f>
        <v/>
      </c>
      <c r="E7" s="34">
        <f>IFERROR(IF(SUMPRODUCT(--ISNUMBER(SEARCH({"/","-",":"},INDEX($P:$P,ROW())&amp;"")))&gt;0,"",VALUE(SUBSTITUTE(INDEX($P:$P,ROW())&amp;"","%",""))/100),"")</f>
        <v/>
      </c>
      <c r="F7" s="35">
        <f>IF(INDEX($D:$D,ROW())="","",INDEX($D:$D,ROW())*(1+N(INDEX($E:$E,ROW()))))</f>
        <v/>
      </c>
      <c r="G7" s="36" t="inlineStr">
        <is>
          <t>LTIP 40% of base</t>
        </is>
      </c>
      <c r="H7" s="36" t="inlineStr">
        <is>
          <t>Relocation support requested</t>
        </is>
      </c>
      <c r="I7" s="36" t="inlineStr">
        <is>
          <t>£190,000 base</t>
        </is>
      </c>
      <c r="J7" s="36" t="inlineStr">
        <is>
          <t>3 months</t>
        </is>
      </c>
      <c r="K7" s="37">
        <f>IF(INDEX($Q:$Q,ROW())="",IFERROR(INDEX(INDIRECT("Benchmarks!$B$14:$B$25"),1)&amp;"",""),INDEX($Q:$Q,ROW()))</f>
        <v/>
      </c>
      <c r="L7" s="38">
        <f>IFERROR(INDEX(INDIRECT("Benchmarks!$D$14:$D$25"),MATCH(INDEX($K:$K,ROW()),INDIRECT("Benchmarks!$B$14:$B$25"),0))+0,"")</f>
        <v/>
      </c>
      <c r="M7" s="39">
        <f>IF(OR(INDEX($D:$D,ROW())="",INDEX($L:$L,ROW())=""),"",INDEX($D:$D,ROW())/INDEX($L:$L,ROW())-1)</f>
        <v/>
      </c>
      <c r="O7" t="inlineStr">
        <is>
          <t>182000</t>
        </is>
      </c>
      <c r="P7" t="inlineStr">
        <is>
          <t>30</t>
        </is>
      </c>
      <c r="Q7" t="inlineStr">
        <is>
          <t>Head of Supply Chain &amp; Procurement</t>
        </is>
      </c>
    </row>
    <row r="8" ht="44" customHeight="1">
      <c r="A8" s="30" t="inlineStr">
        <is>
          <t>3</t>
        </is>
      </c>
      <c r="B8" s="31" t="inlineStr">
        <is>
          <t>Daniel Okafor</t>
        </is>
      </c>
      <c r="C8" s="32" t="inlineStr">
        <is>
          <t>Procurement Director
Stratton Food Brands</t>
        </is>
      </c>
      <c r="D8" s="33">
        <f>IFERROR(IF(SUMPRODUCT(--ISNUMBER(SEARCH({"/","-",":"},INDEX($O:$O,ROW())&amp;"")))&gt;0,"",VALUE(INDEX($O:$O,ROW())&amp;"")),"")</f>
        <v/>
      </c>
      <c r="E8" s="34">
        <f>IFERROR(IF(SUMPRODUCT(--ISNUMBER(SEARCH({"/","-",":"},INDEX($P:$P,ROW())&amp;"")))&gt;0,"",VALUE(SUBSTITUTE(INDEX($P:$P,ROW())&amp;"","%",""))/100),"")</f>
        <v/>
      </c>
      <c r="F8" s="35">
        <f>IF(INDEX($D:$D,ROW())="","",INDEX($D:$D,ROW())*(1+N(INDEX($E:$E,ROW()))))</f>
        <v/>
      </c>
      <c r="G8" s="36" t="inlineStr">
        <is>
          <t>Share options (unvested)</t>
        </is>
      </c>
      <c r="H8" s="36" t="inlineStr">
        <is>
          <t>Private medical; 10% pension</t>
        </is>
      </c>
      <c r="I8" s="36" t="inlineStr">
        <is>
          <t>£175,000 base</t>
        </is>
      </c>
      <c r="J8" s="36" t="inlineStr">
        <is>
          <t>3 months</t>
        </is>
      </c>
      <c r="K8" s="37">
        <f>IF(INDEX($Q:$Q,ROW())="",IFERROR(INDEX(INDIRECT("Benchmarks!$B$14:$B$25"),1)&amp;"",""),INDEX($Q:$Q,ROW()))</f>
        <v/>
      </c>
      <c r="L8" s="38">
        <f>IFERROR(INDEX(INDIRECT("Benchmarks!$D$14:$D$25"),MATCH(INDEX($K:$K,ROW()),INDIRECT("Benchmarks!$B$14:$B$25"),0))+0,"")</f>
        <v/>
      </c>
      <c r="M8" s="39">
        <f>IF(OR(INDEX($D:$D,ROW())="",INDEX($L:$L,ROW())=""),"",INDEX($D:$D,ROW())/INDEX($L:$L,ROW())-1)</f>
        <v/>
      </c>
      <c r="O8" t="inlineStr">
        <is>
          <t>158000</t>
        </is>
      </c>
      <c r="P8" t="inlineStr">
        <is>
          <t>30</t>
        </is>
      </c>
      <c r="Q8" t="inlineStr">
        <is>
          <t>Group Procurement Director</t>
        </is>
      </c>
    </row>
    <row r="9" ht="44" customHeight="1">
      <c r="A9" s="30" t="inlineStr">
        <is>
          <t>4</t>
        </is>
      </c>
      <c r="B9" s="31" t="inlineStr">
        <is>
          <t>Priya Natarajan</t>
        </is>
      </c>
      <c r="C9" s="32" t="inlineStr">
        <is>
          <t>Operations Director
Harbourline Dairies</t>
        </is>
      </c>
      <c r="D9" s="33">
        <f>IFERROR(IF(SUMPRODUCT(--ISNUMBER(SEARCH({"/","-",":"},INDEX($O:$O,ROW())&amp;"")))&gt;0,"",VALUE(INDEX($O:$O,ROW())&amp;"")),"")</f>
        <v/>
      </c>
      <c r="E9" s="34">
        <f>IFERROR(IF(SUMPRODUCT(--ISNUMBER(SEARCH({"/","-",":"},INDEX($P:$P,ROW())&amp;"")))&gt;0,"",VALUE(SUBSTITUTE(INDEX($P:$P,ROW())&amp;"","%",""))/100),"")</f>
        <v/>
      </c>
      <c r="F9" s="35">
        <f>IF(INDEX($D:$D,ROW())="","",INDEX($D:$D,ROW())*(1+N(INDEX($E:$E,ROW()))))</f>
        <v/>
      </c>
      <c r="G9" s="36" t="inlineStr"/>
      <c r="H9" s="36" t="inlineStr">
        <is>
          <t>Car allowance £7,200</t>
        </is>
      </c>
      <c r="I9" s="36" t="inlineStr">
        <is>
          <t>Open to discuss</t>
        </is>
      </c>
      <c r="J9" s="36" t="inlineStr">
        <is>
          <t>3 months</t>
        </is>
      </c>
      <c r="K9" s="37">
        <f>IF(INDEX($Q:$Q,ROW())="",IFERROR(INDEX(INDIRECT("Benchmarks!$B$14:$B$25"),1)&amp;"",""),INDEX($Q:$Q,ROW()))</f>
        <v/>
      </c>
      <c r="L9" s="38">
        <f>IFERROR(INDEX(INDIRECT("Benchmarks!$D$14:$D$25"),MATCH(INDEX($K:$K,ROW()),INDIRECT("Benchmarks!$B$14:$B$25"),0))+0,"")</f>
        <v/>
      </c>
      <c r="M9" s="39">
        <f>IF(OR(INDEX($D:$D,ROW())="",INDEX($L:$L,ROW())=""),"",INDEX($D:$D,ROW())/INDEX($L:$L,ROW())-1)</f>
        <v/>
      </c>
      <c r="O9" t="inlineStr">
        <is>
          <t>149000</t>
        </is>
      </c>
      <c r="P9" t="inlineStr">
        <is>
          <t>20</t>
        </is>
      </c>
      <c r="Q9" t="inlineStr">
        <is>
          <t>Operations Director</t>
        </is>
      </c>
    </row>
    <row r="10" ht="44" customHeight="1">
      <c r="A10" s="30" t="inlineStr">
        <is>
          <t>5</t>
        </is>
      </c>
      <c r="B10" s="31" t="inlineStr">
        <is>
          <t>Tom Beaumont</t>
        </is>
      </c>
      <c r="C10" s="32" t="inlineStr">
        <is>
          <t>Head of Supply Chain
Kestrel Bakeries</t>
        </is>
      </c>
      <c r="D10" s="33">
        <f>IFERROR(IF(SUMPRODUCT(--ISNUMBER(SEARCH({"/","-",":"},INDEX($O:$O,ROW())&amp;"")))&gt;0,"",VALUE(INDEX($O:$O,ROW())&amp;"")),"")</f>
        <v/>
      </c>
      <c r="E10" s="34">
        <f>IFERROR(IF(SUMPRODUCT(--ISNUMBER(SEARCH({"/","-",":"},INDEX($P:$P,ROW())&amp;"")))&gt;0,"",VALUE(SUBSTITUTE(INDEX($P:$P,ROW())&amp;"","%",""))/100),"")</f>
        <v/>
      </c>
      <c r="F10" s="35">
        <f>IF(INDEX($D:$D,ROW())="","",INDEX($D:$D,ROW())*(1+N(INDEX($E:$E,ROW()))))</f>
        <v/>
      </c>
      <c r="G10" s="36" t="inlineStr"/>
      <c r="H10" s="36" t="inlineStr"/>
      <c r="I10" s="36" t="inlineStr"/>
      <c r="J10" s="36" t="inlineStr">
        <is>
          <t>1 month</t>
        </is>
      </c>
      <c r="K10" s="37">
        <f>IF(INDEX($Q:$Q,ROW())="",IFERROR(INDEX(INDIRECT("Benchmarks!$B$14:$B$25"),1)&amp;"",""),INDEX($Q:$Q,ROW()))</f>
        <v/>
      </c>
      <c r="L10" s="38">
        <f>IFERROR(INDEX(INDIRECT("Benchmarks!$D$14:$D$25"),MATCH(INDEX($K:$K,ROW()),INDIRECT("Benchmarks!$B$14:$B$25"),0))+0,"")</f>
        <v/>
      </c>
      <c r="M10" s="39">
        <f>IF(OR(INDEX($D:$D,ROW())="",INDEX($L:$L,ROW())=""),"",INDEX($D:$D,ROW())/INDEX($L:$L,ROW())-1)</f>
        <v/>
      </c>
      <c r="O10" t="inlineStr">
        <is>
          <t>142000</t>
        </is>
      </c>
      <c r="P10" t="inlineStr">
        <is>
          <t>20</t>
        </is>
      </c>
      <c r="Q10" t="inlineStr"/>
    </row>
  </sheetData>
  <autoFilter ref="A5:M400"/>
  <conditionalFormatting sqref="M6:M400">
    <cfRule type="expression" priority="1" dxfId="3">
      <formula>AND(ISNUMBER(M6),M6&gt;0.005)</formula>
    </cfRule>
    <cfRule type="expression" priority="2" dxfId="4">
      <formula>AND(ISNUMBER(M6),M6&lt;-0.005)</formula>
    </cfRule>
  </conditionalFormatting>
  <conditionalFormatting sqref="D6:D400">
    <cfRule type="expression" priority="3" dxfId="0" stopIfTrue="1">
      <formula>UPPER($Q$3)="EUR"</formula>
    </cfRule>
    <cfRule type="expression" priority="6" dxfId="1" stopIfTrue="1">
      <formula>UPPER($Q$3)="USD"</formula>
    </cfRule>
    <cfRule type="expression" priority="9" dxfId="2" stopIfTrue="1">
      <formula>AND($Q$3&lt;&gt;"",UPPER($Q$3)&lt;&gt;"GBP")</formula>
    </cfRule>
  </conditionalFormatting>
  <conditionalFormatting sqref="F6:F400">
    <cfRule type="expression" priority="4" dxfId="0" stopIfTrue="1">
      <formula>UPPER($Q$3)="EUR"</formula>
    </cfRule>
    <cfRule type="expression" priority="7" dxfId="1" stopIfTrue="1">
      <formula>UPPER($Q$3)="USD"</formula>
    </cfRule>
    <cfRule type="expression" priority="10" dxfId="2" stopIfTrue="1">
      <formula>AND($Q$3&lt;&gt;"",UPPER($Q$3)&lt;&gt;"GBP")</formula>
    </cfRule>
  </conditionalFormatting>
  <conditionalFormatting sqref="L6:L400">
    <cfRule type="expression" priority="5" dxfId="0" stopIfTrue="1">
      <formula>UPPER($Q$3)="EUR"</formula>
    </cfRule>
    <cfRule type="expression" priority="8" dxfId="1" stopIfTrue="1">
      <formula>UPPER($Q$3)="USD"</formula>
    </cfRule>
    <cfRule type="expression" priority="11" dxfId="2" stopIfTrue="1">
      <formula>AND($Q$3&lt;&gt;"",UPPER($Q$3)&lt;&gt;"GBP")</formula>
    </cfRule>
  </conditionalFormatting>
  <printOptions horizontalCentered="1"/>
  <pageMargins left="0.4" right="0.4" top="0.5" bottom="0.7" header="0.5" footer="0.3"/>
  <pageSetup orientation="landscape" paperSize="9" fitToHeight="0" fitToWidth="1"/>
  <headerFooter>
    <oddHeader/>
    <oddFooter>&amp;L&amp;8 Template by Formatix.AI — formatix.ai/templates&amp;R&amp;8 Page &amp;P of &amp;N</oddFooter>
    <evenHeader/>
    <evenFooter/>
    <firstHeader/>
    <firstFooter/>
  </headerFooter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Your Firm</dc:creator>
  <dcterms:created xmlns:dcterms="http://purl.org/dc/terms/" xmlns:xsi="http://www.w3.org/2001/XMLSchema-instance" xsi:type="dcterms:W3CDTF">2026-09-29T15:07:00Z</dcterms:created>
  <dcterms:modified xmlns:dcterms="http://purl.org/dc/terms/" xmlns:xsi="http://www.w3.org/2001/XMLSchema-instance" xsi:type="dcterms:W3CDTF">2026-09-29T15:07:03Z</dcterms:modified>
  <dc:title xmlns:dc="http://purl.org/dc/elements/1.1/">Market Compensation</dc:title>
  <dc:subject xmlns:dc="http://purl.org/dc/elements/1.1/">Recruitment template</dc:subject>
  <cp:keywords/>
  <dc:description xmlns:dc="http://purl.org/dc/elements/1.1/">Example filled with a fictional candidate. Overwrite it with your own.</dc:description>
  <cp:lastModifiedBy>Your Firm</cp:lastModifiedBy>
  <cp:category>Template</cp:category>
</cp:coreProperties>
</file>